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5600" windowHeight="1176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Sheet1!$A$1:$E$81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5" i="1"/>
  <c r="B40" i="1"/>
  <c r="B39" i="1"/>
  <c r="G20" i="4"/>
  <c r="I20" i="4"/>
  <c r="B35" i="1"/>
  <c r="B36" i="1"/>
  <c r="B21" i="4"/>
  <c r="C33" i="3"/>
  <c r="D33" i="3"/>
  <c r="D7" i="4"/>
  <c r="C7" i="4"/>
  <c r="B7" i="4"/>
  <c r="C6" i="4"/>
  <c r="C8" i="4"/>
  <c r="C12" i="4"/>
  <c r="D6" i="4"/>
  <c r="D8" i="4"/>
  <c r="D12" i="4"/>
  <c r="B6" i="4"/>
  <c r="B8" i="4"/>
  <c r="B12" i="4"/>
  <c r="B11" i="2"/>
  <c r="E8" i="3"/>
  <c r="E9" i="3"/>
  <c r="D10" i="3"/>
  <c r="D12" i="3"/>
  <c r="D2" i="3"/>
  <c r="D3" i="3"/>
  <c r="D4" i="3"/>
  <c r="D5" i="3"/>
  <c r="D6" i="3"/>
  <c r="D13" i="3"/>
  <c r="D11" i="3"/>
  <c r="D9" i="3"/>
  <c r="D8" i="3"/>
  <c r="D14" i="3"/>
  <c r="B32" i="2"/>
  <c r="B26" i="2"/>
  <c r="B20" i="2"/>
  <c r="B31" i="1"/>
  <c r="B3" i="1"/>
  <c r="B33" i="2"/>
  <c r="D15" i="3"/>
  <c r="E10" i="3"/>
  <c r="E13" i="3"/>
  <c r="E12" i="3"/>
  <c r="B14" i="4"/>
  <c r="B15" i="4"/>
  <c r="B38" i="1"/>
  <c r="E11" i="3"/>
</calcChain>
</file>

<file path=xl/sharedStrings.xml><?xml version="1.0" encoding="utf-8"?>
<sst xmlns="http://schemas.openxmlformats.org/spreadsheetml/2006/main" count="210" uniqueCount="163">
  <si>
    <t xml:space="preserve">Date of Application: </t>
  </si>
  <si>
    <t xml:space="preserve">Name of Applicant: </t>
  </si>
  <si>
    <t>Nationality:</t>
  </si>
  <si>
    <t>Resident/Non-resident:</t>
  </si>
  <si>
    <t>Employer:</t>
  </si>
  <si>
    <t>Period with current employer</t>
  </si>
  <si>
    <t>Period in employment</t>
  </si>
  <si>
    <t>Encumbrance:</t>
  </si>
  <si>
    <t>Facility details</t>
  </si>
  <si>
    <t>Purpose</t>
  </si>
  <si>
    <t xml:space="preserve">Repayment Term (Yrs): </t>
  </si>
  <si>
    <t xml:space="preserve">Interest Rate: </t>
  </si>
  <si>
    <t>Debt service ratio</t>
  </si>
  <si>
    <t>of Net income</t>
  </si>
  <si>
    <t>Loan to Value</t>
  </si>
  <si>
    <t>of MV</t>
  </si>
  <si>
    <t>Repayment risk</t>
  </si>
  <si>
    <t>low</t>
  </si>
  <si>
    <t>Loan Processing</t>
  </si>
  <si>
    <t>Stamp duty and registration</t>
  </si>
  <si>
    <t>Remarks</t>
  </si>
  <si>
    <t>Recommendation</t>
  </si>
  <si>
    <t>Loan to be approved subject to:</t>
  </si>
  <si>
    <t>Monthly Repayment</t>
  </si>
  <si>
    <t>of FSV</t>
  </si>
  <si>
    <t>Recommended / Not - recommended</t>
  </si>
  <si>
    <t>……………………………..</t>
  </si>
  <si>
    <t>Advanced</t>
  </si>
  <si>
    <t xml:space="preserve">Security location: </t>
  </si>
  <si>
    <t>CRB Search Report:</t>
  </si>
  <si>
    <t>Financial Card No:</t>
  </si>
  <si>
    <t>Insurance (fire)</t>
  </si>
  <si>
    <t>Mortgage Protection</t>
  </si>
  <si>
    <t xml:space="preserve">Applicants Age (Yrs): </t>
  </si>
  <si>
    <t>Total loan Amount</t>
  </si>
  <si>
    <t>Current Ratios</t>
  </si>
  <si>
    <t>Date………………………</t>
  </si>
  <si>
    <t>Date………………………..</t>
  </si>
  <si>
    <t>dfcu bank</t>
  </si>
  <si>
    <t xml:space="preserve">Property details </t>
  </si>
  <si>
    <t>Total</t>
  </si>
  <si>
    <t>Approved  / Declined</t>
  </si>
  <si>
    <t>Yes</t>
  </si>
  <si>
    <t>Recommended / Not recommended</t>
  </si>
  <si>
    <t>Ugandan</t>
  </si>
  <si>
    <t>Ugx Amounts</t>
  </si>
  <si>
    <t>Source of repayment</t>
  </si>
  <si>
    <t xml:space="preserve">Recommended / Not Recommended </t>
  </si>
  <si>
    <t>Credit manager</t>
  </si>
  <si>
    <t>HOC</t>
  </si>
  <si>
    <t>Senior credit manager</t>
  </si>
  <si>
    <t>…………………………………</t>
  </si>
  <si>
    <t>actual</t>
  </si>
  <si>
    <t>UgxAmounts</t>
  </si>
  <si>
    <t xml:space="preserve">Market Value: </t>
  </si>
  <si>
    <t xml:space="preserve">Forced Sale Value: </t>
  </si>
  <si>
    <t>Loan Required: (Ugx)</t>
  </si>
  <si>
    <t>Monthly Repayment  (Ugx)</t>
  </si>
  <si>
    <t>Fees payable (Ugx)</t>
  </si>
  <si>
    <t>Facility type</t>
  </si>
  <si>
    <t>Security</t>
  </si>
  <si>
    <t>Tenant</t>
  </si>
  <si>
    <t>Monthly rental income</t>
  </si>
  <si>
    <t>Repayment terms</t>
  </si>
  <si>
    <t>quartely</t>
  </si>
  <si>
    <t xml:space="preserve">Other incomes </t>
  </si>
  <si>
    <t>Incomes</t>
  </si>
  <si>
    <t>Total Income</t>
  </si>
  <si>
    <t>Shops</t>
  </si>
  <si>
    <t>Residential</t>
  </si>
  <si>
    <t>Sub total</t>
  </si>
  <si>
    <t>Number of units</t>
  </si>
  <si>
    <t>Monthly collection</t>
  </si>
  <si>
    <t>Total rental income</t>
  </si>
  <si>
    <t>Status currently</t>
  </si>
  <si>
    <t>Occupied</t>
  </si>
  <si>
    <t>Description:</t>
  </si>
  <si>
    <t>Sales (Ugx)</t>
  </si>
  <si>
    <t>Total Inflows</t>
  </si>
  <si>
    <t>Cost of sales</t>
  </si>
  <si>
    <t>Gross profit</t>
  </si>
  <si>
    <t>Admistrative costs</t>
  </si>
  <si>
    <t>Revenues</t>
  </si>
  <si>
    <t xml:space="preserve">Operating profit </t>
  </si>
  <si>
    <t>Tax</t>
  </si>
  <si>
    <t>Net profit</t>
  </si>
  <si>
    <t>Average annual net profit over 3years</t>
  </si>
  <si>
    <t>Average Monthly net profit over 3years</t>
  </si>
  <si>
    <t>Iga Sam</t>
  </si>
  <si>
    <t>Monthly</t>
  </si>
  <si>
    <t xml:space="preserve">Nsubuga John </t>
  </si>
  <si>
    <t>Bakabulindi Deo</t>
  </si>
  <si>
    <t>Musoke Ivan</t>
  </si>
  <si>
    <t>Nakawombo Aisher</t>
  </si>
  <si>
    <t>Buranga Denis</t>
  </si>
  <si>
    <t>Segujja Julius</t>
  </si>
  <si>
    <t>Matovu Sam</t>
  </si>
  <si>
    <t>Kirabo Rose</t>
  </si>
  <si>
    <t>Oijuke Moses</t>
  </si>
  <si>
    <t>Wasswa Sekandi</t>
  </si>
  <si>
    <t>Namukwaya Sylivia</t>
  </si>
  <si>
    <t>Kasembo Andrew</t>
  </si>
  <si>
    <t>Muyobe Robert</t>
  </si>
  <si>
    <t>Aisha matovu</t>
  </si>
  <si>
    <t>Okello Moses</t>
  </si>
  <si>
    <t>Amanya Stanley</t>
  </si>
  <si>
    <t>Magal Zubair</t>
  </si>
  <si>
    <t>George william Bwanika</t>
  </si>
  <si>
    <t>Timothy Kule</t>
  </si>
  <si>
    <t>Samson Kalungi</t>
  </si>
  <si>
    <t>Benard Ochora</t>
  </si>
  <si>
    <t>George Mgemeso</t>
  </si>
  <si>
    <t>Ssebayiga Baker</t>
  </si>
  <si>
    <t>Musika Isreal</t>
  </si>
  <si>
    <t>Nabukeera Amina</t>
  </si>
  <si>
    <t>Kyambade edgar</t>
  </si>
  <si>
    <t>other incomes</t>
  </si>
  <si>
    <t>Gross incomes</t>
  </si>
  <si>
    <r>
      <t xml:space="preserve"> </t>
    </r>
    <r>
      <rPr>
        <b/>
        <sz val="10"/>
        <rFont val="Century Gothic"/>
        <family val="2"/>
      </rPr>
      <t/>
    </r>
  </si>
  <si>
    <t>Proposal</t>
  </si>
  <si>
    <t>Home loan</t>
  </si>
  <si>
    <t>Sub Total</t>
  </si>
  <si>
    <t xml:space="preserve">Gross Monthly incomes </t>
  </si>
  <si>
    <t>Net Monthly Income</t>
  </si>
  <si>
    <t>Resident</t>
  </si>
  <si>
    <t>Salary</t>
  </si>
  <si>
    <t>Earnings</t>
  </si>
  <si>
    <t>Residential Property</t>
  </si>
  <si>
    <t>Total obligation</t>
  </si>
  <si>
    <t xml:space="preserve">Gross monthly incomes </t>
  </si>
  <si>
    <t>Oustanding balance</t>
  </si>
  <si>
    <t>BRCC APPROVAL</t>
  </si>
  <si>
    <t>MATHIAS KATAMBA</t>
  </si>
  <si>
    <t>17000016FDK26</t>
  </si>
  <si>
    <t>NEW</t>
  </si>
  <si>
    <t>Block 193 Plot 119 Buwate</t>
  </si>
  <si>
    <t>Housing Finance Bank</t>
  </si>
  <si>
    <t>Houdsing Finance Bank</t>
  </si>
  <si>
    <t>HOME LOAN</t>
  </si>
  <si>
    <t xml:space="preserve">per annum </t>
  </si>
  <si>
    <t>REFINANCE FROM PREVIOUS EMPLOYER</t>
  </si>
  <si>
    <t>NEW EMPLOYEE</t>
  </si>
  <si>
    <t>Mathias has been working with Housing Finance Bank as a Managing Director.</t>
  </si>
  <si>
    <t>Security cover at 150% is within the FIA requirement of 120% of OMV cover for insider borrowings.</t>
  </si>
  <si>
    <t xml:space="preserve"> The bank will ensure strict compliance to Statutory requirements during the tenor of the loan.</t>
  </si>
  <si>
    <t>A revaluation of the property is to be carried by the dfcu Bank internal valuer on booking of the facility.</t>
  </si>
  <si>
    <t>Exceptions Sought</t>
  </si>
  <si>
    <t>Facility will be serviced from his salary and the debt service ratio will be 18% which is within the  policy requirement of 45% for staff.</t>
  </si>
  <si>
    <t xml:space="preserve">We also seek to value the security availed using the bank's internal valuer. </t>
  </si>
  <si>
    <t>Business Analyst</t>
  </si>
  <si>
    <t>Head Business Analysts</t>
  </si>
  <si>
    <t>Exposure</t>
  </si>
  <si>
    <t xml:space="preserve">Mathias Katamba is the newly appointed CEO of dfcu Bank wth  a contract scheduled to run for 5 years effective 1st December 2018 </t>
  </si>
  <si>
    <t xml:space="preserve">His gross monthly salary is going to be Usd 25,000 and a net of Usd 18,000 </t>
  </si>
  <si>
    <t>The request presented is to refinance a  home loan facility of Ugx 862,252,200 with his previous employer . Facility is to run for 8 years at an interest an  rate of 8% pa</t>
  </si>
  <si>
    <t>Facilty is to run for 8 years yet Mathias' contract expires in 5 years, the outstanding loan balance at the expiry of the contract will be settled from the end of contract gratuity</t>
  </si>
  <si>
    <t>We seek to lend at an interest rate of 8%  which is only applicable to staff who have served for 5 years and above.</t>
  </si>
  <si>
    <t>Settlement of outstanding loan balance from gratuity on expiry of contract.</t>
  </si>
  <si>
    <t>Revaluation of property offered as security.</t>
  </si>
  <si>
    <t>Insurance for the property and mortgage to be met by the borrower  and renewed annually.</t>
  </si>
  <si>
    <t>Execution of legal documents and security perfection.</t>
  </si>
  <si>
    <t>Mismatch between loan tenure and contract period.</t>
  </si>
  <si>
    <t>LTV is also within policy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</si>
</sst>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  <numFmt numFmtId="165" formatCode="_(* #,##0_);_(* \(#,##0\);_(* &quot;-&quot;??_);_(@_)"/>
    <numFmt numFmtId="166" formatCode="[$$-409]#,##0"/>
    <numFmt numFmtId="167" formatCode="0.0%"/>
    <numFmt numFmtId="168" formatCode="_([$UGX]\ * #,##0.00_);_([$UGX]\ * \(#,##0.00\);_([$UGX]\ * &quot;-&quot;??_);_(@_)"/>
    <numFmt numFmtId="169" formatCode="_([$UGX]\ * #,##0_);_([$UGX]\ * \(#,##0\);_([$UGX]\ * &quot;-&quot;??_);_(@_)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entury Gothic"/>
      <family val="2"/>
    </font>
    <font>
      <sz val="16"/>
      <name val="Century Gothic"/>
      <family val="2"/>
    </font>
    <font>
      <b/>
      <u/>
      <sz val="16"/>
      <name val="Century Gothic"/>
      <family val="2"/>
    </font>
    <font>
      <b/>
      <sz val="16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1"/>
      <name val="Calibri"/>
      <family val="2"/>
    </font>
    <font>
      <sz val="16"/>
      <color theme="1"/>
      <name val="Century Gothic"/>
      <family val="2"/>
    </font>
    <font>
      <b/>
      <sz val="10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2" borderId="2" xfId="0" applyFont="1" applyFill="1" applyBorder="1"/>
    <xf numFmtId="0" fontId="7" fillId="2" borderId="3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7" fillId="0" borderId="1" xfId="0" applyFont="1" applyFill="1" applyBorder="1" applyAlignment="1"/>
    <xf numFmtId="15" fontId="7" fillId="3" borderId="0" xfId="0" quotePrefix="1" applyNumberFormat="1" applyFont="1" applyFill="1" applyBorder="1" applyAlignment="1">
      <alignment horizontal="left" indent="1"/>
    </xf>
    <xf numFmtId="0" fontId="9" fillId="0" borderId="4" xfId="0" applyFont="1" applyFill="1" applyBorder="1"/>
    <xf numFmtId="0" fontId="7" fillId="3" borderId="0" xfId="0" applyFont="1" applyFill="1" applyBorder="1" applyAlignment="1"/>
    <xf numFmtId="0" fontId="9" fillId="0" borderId="0" xfId="0" applyFont="1" applyFill="1" applyBorder="1" applyAlignment="1"/>
    <xf numFmtId="164" fontId="7" fillId="3" borderId="0" xfId="0" applyNumberFormat="1" applyFont="1" applyFill="1" applyBorder="1" applyAlignment="1">
      <alignment horizontal="left"/>
    </xf>
    <xf numFmtId="0" fontId="7" fillId="3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165" fontId="9" fillId="0" borderId="0" xfId="1" applyNumberFormat="1" applyFont="1" applyFill="1" applyBorder="1"/>
    <xf numFmtId="0" fontId="7" fillId="3" borderId="0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9" fillId="3" borderId="0" xfId="0" applyFont="1" applyFill="1" applyBorder="1" applyAlignment="1">
      <alignment horizontal="left"/>
    </xf>
    <xf numFmtId="166" fontId="7" fillId="3" borderId="0" xfId="1" applyNumberFormat="1" applyFont="1" applyFill="1" applyBorder="1" applyAlignment="1">
      <alignment horizontal="right"/>
    </xf>
    <xf numFmtId="0" fontId="8" fillId="2" borderId="1" xfId="0" applyFont="1" applyFill="1" applyBorder="1" applyAlignment="1"/>
    <xf numFmtId="1" fontId="9" fillId="0" borderId="0" xfId="1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2" borderId="1" xfId="0" applyFont="1" applyFill="1" applyBorder="1"/>
    <xf numFmtId="0" fontId="9" fillId="2" borderId="0" xfId="0" applyFont="1" applyFill="1" applyBorder="1"/>
    <xf numFmtId="165" fontId="9" fillId="0" borderId="0" xfId="1" applyNumberFormat="1" applyFont="1" applyFill="1" applyBorder="1" applyAlignment="1">
      <alignment horizontal="right"/>
    </xf>
    <xf numFmtId="0" fontId="9" fillId="0" borderId="1" xfId="0" applyFont="1" applyFill="1" applyBorder="1"/>
    <xf numFmtId="3" fontId="9" fillId="0" borderId="5" xfId="0" applyNumberFormat="1" applyFont="1" applyFill="1" applyBorder="1"/>
    <xf numFmtId="0" fontId="7" fillId="0" borderId="0" xfId="0" applyFont="1" applyBorder="1"/>
    <xf numFmtId="168" fontId="7" fillId="3" borderId="0" xfId="1" applyNumberFormat="1" applyFont="1" applyFill="1" applyBorder="1" applyAlignment="1">
      <alignment horizontal="right" indent="1"/>
    </xf>
    <xf numFmtId="3" fontId="7" fillId="3" borderId="0" xfId="1" applyNumberFormat="1" applyFont="1" applyFill="1" applyBorder="1" applyAlignment="1">
      <alignment horizontal="right" indent="1"/>
    </xf>
    <xf numFmtId="165" fontId="7" fillId="3" borderId="0" xfId="1" applyNumberFormat="1" applyFont="1" applyFill="1" applyBorder="1" applyAlignment="1">
      <alignment horizontal="right" indent="1"/>
    </xf>
    <xf numFmtId="166" fontId="7" fillId="3" borderId="0" xfId="1" applyNumberFormat="1" applyFont="1" applyFill="1" applyBorder="1" applyAlignment="1">
      <alignment horizontal="right" indent="1"/>
    </xf>
    <xf numFmtId="166" fontId="7" fillId="0" borderId="0" xfId="0" applyNumberFormat="1" applyFont="1" applyFill="1" applyBorder="1"/>
    <xf numFmtId="3" fontId="7" fillId="3" borderId="0" xfId="0" applyNumberFormat="1" applyFont="1" applyFill="1" applyBorder="1" applyAlignment="1">
      <alignment horizontal="right"/>
    </xf>
    <xf numFmtId="10" fontId="7" fillId="3" borderId="0" xfId="3" applyNumberFormat="1" applyFont="1" applyFill="1" applyBorder="1"/>
    <xf numFmtId="9" fontId="7" fillId="3" borderId="0" xfId="3" applyFont="1" applyFill="1" applyBorder="1"/>
    <xf numFmtId="167" fontId="7" fillId="3" borderId="0" xfId="3" applyNumberFormat="1" applyFont="1" applyFill="1" applyBorder="1" applyAlignment="1"/>
    <xf numFmtId="9" fontId="9" fillId="0" borderId="0" xfId="0" applyNumberFormat="1" applyFont="1" applyFill="1" applyBorder="1"/>
    <xf numFmtId="0" fontId="9" fillId="3" borderId="0" xfId="0" applyFont="1" applyFill="1" applyBorder="1"/>
    <xf numFmtId="166" fontId="9" fillId="3" borderId="0" xfId="1" applyNumberFormat="1" applyFont="1" applyFill="1" applyBorder="1"/>
    <xf numFmtId="0" fontId="7" fillId="0" borderId="1" xfId="0" applyNumberFormat="1" applyFont="1" applyFill="1" applyBorder="1"/>
    <xf numFmtId="0" fontId="7" fillId="0" borderId="0" xfId="0" applyFont="1"/>
    <xf numFmtId="0" fontId="9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1" xfId="0" applyFont="1" applyFill="1" applyBorder="1"/>
    <xf numFmtId="44" fontId="9" fillId="3" borderId="0" xfId="2" applyFont="1" applyFill="1" applyBorder="1"/>
    <xf numFmtId="168" fontId="9" fillId="3" borderId="0" xfId="1" applyNumberFormat="1" applyFont="1" applyFill="1" applyBorder="1"/>
    <xf numFmtId="0" fontId="7" fillId="0" borderId="0" xfId="0" applyFont="1" applyAlignment="1">
      <alignment vertical="center"/>
    </xf>
    <xf numFmtId="166" fontId="9" fillId="3" borderId="0" xfId="1" applyNumberFormat="1" applyFont="1" applyFill="1" applyBorder="1" applyAlignment="1">
      <alignment horizontal="right"/>
    </xf>
    <xf numFmtId="0" fontId="9" fillId="0" borderId="1" xfId="0" applyNumberFormat="1" applyFont="1" applyFill="1" applyBorder="1"/>
    <xf numFmtId="0" fontId="10" fillId="0" borderId="7" xfId="0" applyFont="1" applyBorder="1"/>
    <xf numFmtId="0" fontId="11" fillId="0" borderId="7" xfId="0" applyFont="1" applyBorder="1" applyAlignment="1">
      <alignment wrapText="1"/>
    </xf>
    <xf numFmtId="0" fontId="10" fillId="0" borderId="7" xfId="0" applyFont="1" applyBorder="1" applyAlignment="1">
      <alignment wrapText="1"/>
    </xf>
    <xf numFmtId="165" fontId="10" fillId="0" borderId="7" xfId="1" applyNumberFormat="1" applyFont="1" applyBorder="1"/>
    <xf numFmtId="0" fontId="11" fillId="0" borderId="7" xfId="0" applyFont="1" applyFill="1" applyBorder="1" applyAlignment="1">
      <alignment wrapText="1"/>
    </xf>
    <xf numFmtId="165" fontId="12" fillId="0" borderId="7" xfId="0" applyNumberFormat="1" applyFont="1" applyBorder="1"/>
    <xf numFmtId="0" fontId="12" fillId="0" borderId="7" xfId="0" applyFont="1" applyBorder="1"/>
    <xf numFmtId="0" fontId="14" fillId="0" borderId="1" xfId="0" applyFont="1" applyFill="1" applyBorder="1" applyAlignment="1"/>
    <xf numFmtId="169" fontId="9" fillId="3" borderId="0" xfId="1" applyNumberFormat="1" applyFont="1" applyFill="1" applyBorder="1" applyAlignment="1">
      <alignment horizontal="right"/>
    </xf>
    <xf numFmtId="165" fontId="0" fillId="0" borderId="0" xfId="0" applyNumberFormat="1"/>
    <xf numFmtId="0" fontId="10" fillId="0" borderId="0" xfId="0" applyFont="1" applyFill="1" applyBorder="1" applyAlignment="1">
      <alignment wrapText="1"/>
    </xf>
    <xf numFmtId="0" fontId="0" fillId="0" borderId="7" xfId="0" applyBorder="1"/>
    <xf numFmtId="165" fontId="0" fillId="0" borderId="7" xfId="1" applyNumberFormat="1" applyFont="1" applyBorder="1"/>
    <xf numFmtId="165" fontId="0" fillId="0" borderId="7" xfId="0" applyNumberFormat="1" applyBorder="1"/>
    <xf numFmtId="165" fontId="12" fillId="0" borderId="7" xfId="1" applyNumberFormat="1" applyFont="1" applyBorder="1"/>
    <xf numFmtId="0" fontId="3" fillId="0" borderId="7" xfId="0" applyFont="1" applyBorder="1"/>
    <xf numFmtId="0" fontId="9" fillId="2" borderId="1" xfId="0" applyFont="1" applyFill="1" applyBorder="1" applyAlignment="1"/>
    <xf numFmtId="0" fontId="13" fillId="0" borderId="0" xfId="0" applyFont="1"/>
    <xf numFmtId="3" fontId="13" fillId="0" borderId="0" xfId="0" applyNumberFormat="1" applyFont="1"/>
    <xf numFmtId="0" fontId="10" fillId="0" borderId="7" xfId="0" applyFont="1" applyBorder="1" applyAlignment="1">
      <alignment horizontal="justify" vertical="center"/>
    </xf>
    <xf numFmtId="0" fontId="10" fillId="0" borderId="7" xfId="0" applyFont="1" applyFill="1" applyBorder="1"/>
    <xf numFmtId="0" fontId="10" fillId="0" borderId="7" xfId="0" applyFont="1" applyBorder="1" applyAlignment="1">
      <alignment vertical="center"/>
    </xf>
    <xf numFmtId="0" fontId="15" fillId="0" borderId="7" xfId="0" applyFont="1" applyBorder="1" applyAlignment="1">
      <alignment horizontal="right" vertical="center"/>
    </xf>
    <xf numFmtId="3" fontId="10" fillId="0" borderId="7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11" fillId="0" borderId="7" xfId="0" applyFont="1" applyBorder="1"/>
    <xf numFmtId="3" fontId="11" fillId="0" borderId="7" xfId="0" applyNumberFormat="1" applyFont="1" applyBorder="1"/>
    <xf numFmtId="165" fontId="0" fillId="0" borderId="0" xfId="1" applyNumberFormat="1" applyFont="1"/>
    <xf numFmtId="43" fontId="0" fillId="0" borderId="0" xfId="0" applyNumberFormat="1"/>
    <xf numFmtId="165" fontId="4" fillId="0" borderId="0" xfId="1" applyNumberFormat="1" applyFont="1"/>
    <xf numFmtId="165" fontId="4" fillId="0" borderId="0" xfId="0" applyNumberFormat="1" applyFont="1"/>
    <xf numFmtId="0" fontId="9" fillId="0" borderId="0" xfId="0" applyFont="1"/>
    <xf numFmtId="43" fontId="4" fillId="0" borderId="0" xfId="0" applyNumberFormat="1" applyFont="1"/>
    <xf numFmtId="165" fontId="11" fillId="0" borderId="7" xfId="1" applyNumberFormat="1" applyFont="1" applyBorder="1"/>
    <xf numFmtId="0" fontId="11" fillId="0" borderId="8" xfId="0" applyFont="1" applyFill="1" applyBorder="1" applyAlignment="1">
      <alignment wrapText="1"/>
    </xf>
    <xf numFmtId="165" fontId="12" fillId="0" borderId="0" xfId="0" applyNumberFormat="1" applyFont="1"/>
    <xf numFmtId="0" fontId="12" fillId="0" borderId="0" xfId="0" applyFont="1"/>
    <xf numFmtId="169" fontId="4" fillId="0" borderId="0" xfId="0" applyNumberFormat="1" applyFont="1"/>
    <xf numFmtId="43" fontId="0" fillId="0" borderId="0" xfId="1" applyFont="1"/>
    <xf numFmtId="43" fontId="9" fillId="3" borderId="0" xfId="1" applyNumberFormat="1" applyFont="1" applyFill="1" applyBorder="1" applyAlignment="1">
      <alignment horizontal="right"/>
    </xf>
    <xf numFmtId="43" fontId="9" fillId="0" borderId="0" xfId="0" applyNumberFormat="1" applyFont="1" applyFill="1" applyBorder="1"/>
    <xf numFmtId="41" fontId="7" fillId="0" borderId="0" xfId="0" applyNumberFormat="1" applyFont="1"/>
    <xf numFmtId="0" fontId="10" fillId="0" borderId="0" xfId="0" applyFont="1" applyAlignment="1">
      <alignment horizontal="justify" vertical="center"/>
    </xf>
    <xf numFmtId="0" fontId="0" fillId="0" borderId="0" xfId="0" applyAlignment="1"/>
    <xf numFmtId="0" fontId="8" fillId="2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" borderId="0" xfId="0" applyFont="1" applyFill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topLeftCell="A2" zoomScale="75" zoomScaleNormal="75" zoomScaleSheetLayoutView="75" workbookViewId="0">
      <selection activeCell="D59" sqref="D59"/>
    </sheetView>
  </sheetViews>
  <sheetFormatPr defaultColWidth="9.140625" defaultRowHeight="18" x14ac:dyDescent="0.25"/>
  <cols>
    <col min="1" max="1" width="65.85546875" style="1" customWidth="1"/>
    <col min="2" max="2" width="50" style="1" customWidth="1"/>
    <col min="3" max="3" width="29.28515625" style="1" customWidth="1"/>
    <col min="4" max="4" width="38.28515625" style="1" customWidth="1"/>
    <col min="5" max="5" width="39.85546875" style="1" customWidth="1"/>
    <col min="6" max="6" width="30.85546875" style="1" bestFit="1" customWidth="1"/>
    <col min="7" max="7" width="18.85546875" style="1" bestFit="1" customWidth="1"/>
    <col min="8" max="16384" width="9.140625" style="1"/>
  </cols>
  <sheetData>
    <row r="1" spans="1:5" ht="20.25" x14ac:dyDescent="0.3">
      <c r="A1" s="5"/>
      <c r="B1" s="102" t="s">
        <v>120</v>
      </c>
      <c r="C1" s="102"/>
      <c r="D1" s="102"/>
      <c r="E1" s="6"/>
    </row>
    <row r="2" spans="1:5" ht="20.25" x14ac:dyDescent="0.3">
      <c r="A2" s="8"/>
      <c r="B2" s="103" t="s">
        <v>131</v>
      </c>
      <c r="C2" s="103"/>
      <c r="D2" s="103"/>
      <c r="E2" s="9"/>
    </row>
    <row r="3" spans="1:5" ht="20.25" x14ac:dyDescent="0.3">
      <c r="A3" s="11" t="s">
        <v>0</v>
      </c>
      <c r="B3" s="12">
        <f ca="1">TODAY()</f>
        <v>43670</v>
      </c>
      <c r="C3" s="12"/>
      <c r="D3" s="10"/>
      <c r="E3" s="13"/>
    </row>
    <row r="4" spans="1:5" ht="20.25" x14ac:dyDescent="0.3">
      <c r="A4" s="11" t="s">
        <v>1</v>
      </c>
      <c r="B4" s="14" t="s">
        <v>132</v>
      </c>
      <c r="C4" s="14"/>
      <c r="D4" s="15"/>
      <c r="E4" s="10"/>
    </row>
    <row r="5" spans="1:5" ht="19.5" x14ac:dyDescent="0.25">
      <c r="A5" s="11" t="s">
        <v>33</v>
      </c>
      <c r="B5" s="16">
        <v>43</v>
      </c>
      <c r="C5" s="16"/>
      <c r="D5" s="7"/>
      <c r="E5" s="7"/>
    </row>
    <row r="6" spans="1:5" ht="19.5" x14ac:dyDescent="0.25">
      <c r="A6" s="7" t="s">
        <v>30</v>
      </c>
      <c r="B6" s="17" t="s">
        <v>133</v>
      </c>
      <c r="C6" s="17"/>
      <c r="D6" s="18" t="s">
        <v>29</v>
      </c>
      <c r="E6" s="17" t="s">
        <v>42</v>
      </c>
    </row>
    <row r="7" spans="1:5" ht="19.5" x14ac:dyDescent="0.25">
      <c r="A7" s="8" t="s">
        <v>2</v>
      </c>
      <c r="B7" s="17" t="s">
        <v>44</v>
      </c>
      <c r="C7" s="17"/>
      <c r="D7" s="19" t="s">
        <v>3</v>
      </c>
      <c r="E7" s="17" t="s">
        <v>124</v>
      </c>
    </row>
    <row r="8" spans="1:5" ht="19.5" x14ac:dyDescent="0.25">
      <c r="A8" s="11" t="s">
        <v>4</v>
      </c>
      <c r="B8" s="17" t="s">
        <v>38</v>
      </c>
      <c r="C8" s="17"/>
      <c r="D8" s="19"/>
      <c r="E8" s="7"/>
    </row>
    <row r="9" spans="1:5" ht="19.5" x14ac:dyDescent="0.25">
      <c r="A9" s="11" t="s">
        <v>5</v>
      </c>
      <c r="B9" s="21" t="s">
        <v>134</v>
      </c>
      <c r="C9" s="21"/>
      <c r="D9" s="21" t="s">
        <v>6</v>
      </c>
      <c r="E9" s="19" t="s">
        <v>141</v>
      </c>
    </row>
    <row r="10" spans="1:5" s="3" customFormat="1" ht="20.25" x14ac:dyDescent="0.3">
      <c r="A10" s="22" t="s">
        <v>66</v>
      </c>
      <c r="B10" s="23" t="s">
        <v>122</v>
      </c>
      <c r="C10" s="23"/>
      <c r="D10" s="89"/>
      <c r="E10" s="23"/>
    </row>
    <row r="11" spans="1:5" ht="20.25" x14ac:dyDescent="0.3">
      <c r="A11" s="11" t="s">
        <v>129</v>
      </c>
      <c r="B11" s="55" t="s">
        <v>53</v>
      </c>
      <c r="C11" s="24"/>
      <c r="D11" s="48"/>
      <c r="E11" s="10" t="s">
        <v>123</v>
      </c>
    </row>
    <row r="12" spans="1:5" ht="20.25" x14ac:dyDescent="0.3">
      <c r="A12" s="11" t="s">
        <v>125</v>
      </c>
      <c r="B12" s="97">
        <v>96250000</v>
      </c>
      <c r="C12" s="24"/>
      <c r="D12" s="48"/>
      <c r="E12" s="98">
        <v>69300000</v>
      </c>
    </row>
    <row r="13" spans="1:5" ht="20.25" x14ac:dyDescent="0.3">
      <c r="A13" s="22" t="s">
        <v>65</v>
      </c>
      <c r="B13" s="97"/>
      <c r="C13" s="24"/>
      <c r="D13" s="48"/>
      <c r="E13" s="98"/>
    </row>
    <row r="14" spans="1:5" ht="20.25" x14ac:dyDescent="0.3">
      <c r="A14" s="11"/>
      <c r="B14" s="97">
        <v>0</v>
      </c>
      <c r="C14" s="24"/>
      <c r="D14" s="48">
        <v>0</v>
      </c>
      <c r="E14" s="98">
        <f>B14*0.8</f>
        <v>0</v>
      </c>
    </row>
    <row r="15" spans="1:5" ht="20.25" x14ac:dyDescent="0.3">
      <c r="A15" s="22" t="s">
        <v>67</v>
      </c>
      <c r="B15" s="97">
        <v>0</v>
      </c>
      <c r="C15" s="65"/>
      <c r="D15" s="65"/>
      <c r="E15" s="97">
        <f>SUM(E12:E14)</f>
        <v>69300000</v>
      </c>
    </row>
    <row r="16" spans="1:5" ht="20.25" x14ac:dyDescent="0.3">
      <c r="A16" s="25" t="s">
        <v>39</v>
      </c>
      <c r="B16" s="7"/>
      <c r="C16" s="7"/>
      <c r="D16" s="25" t="s">
        <v>39</v>
      </c>
      <c r="E16" s="10" t="s">
        <v>40</v>
      </c>
    </row>
    <row r="17" spans="1:6" ht="19.5" x14ac:dyDescent="0.25">
      <c r="A17" s="11" t="s">
        <v>76</v>
      </c>
      <c r="B17" s="17" t="s">
        <v>127</v>
      </c>
      <c r="C17" s="17"/>
      <c r="D17" s="17" t="s">
        <v>127</v>
      </c>
      <c r="E17" s="48"/>
    </row>
    <row r="18" spans="1:6" ht="19.5" x14ac:dyDescent="0.25">
      <c r="A18" s="11" t="s">
        <v>28</v>
      </c>
      <c r="B18" s="17" t="s">
        <v>135</v>
      </c>
      <c r="C18" s="17"/>
      <c r="D18" s="17" t="s">
        <v>135</v>
      </c>
      <c r="E18" s="48"/>
    </row>
    <row r="19" spans="1:6" ht="20.25" x14ac:dyDescent="0.3">
      <c r="A19" s="27" t="s">
        <v>7</v>
      </c>
      <c r="B19" s="26" t="s">
        <v>136</v>
      </c>
      <c r="C19" s="26"/>
      <c r="D19" s="26" t="s">
        <v>137</v>
      </c>
      <c r="E19" s="10" t="s">
        <v>40</v>
      </c>
    </row>
    <row r="20" spans="1:6" s="2" customFormat="1" ht="20.25" x14ac:dyDescent="0.3">
      <c r="A20" s="27"/>
      <c r="B20" s="28" t="s">
        <v>45</v>
      </c>
      <c r="C20" s="28"/>
      <c r="D20" s="28" t="s">
        <v>45</v>
      </c>
      <c r="E20" s="19"/>
    </row>
    <row r="21" spans="1:6" ht="19.5" x14ac:dyDescent="0.25">
      <c r="A21" s="11" t="s">
        <v>54</v>
      </c>
      <c r="B21" s="99">
        <v>1300000000</v>
      </c>
      <c r="C21" s="99"/>
      <c r="D21" s="99">
        <v>1300000000</v>
      </c>
      <c r="E21" s="99">
        <v>1300000000</v>
      </c>
      <c r="F21" s="95"/>
    </row>
    <row r="22" spans="1:6" ht="19.5" x14ac:dyDescent="0.25">
      <c r="A22" s="11" t="s">
        <v>55</v>
      </c>
      <c r="B22" s="99">
        <v>965000000</v>
      </c>
      <c r="C22" s="99"/>
      <c r="D22" s="99">
        <v>965000000</v>
      </c>
      <c r="E22" s="99">
        <v>965000000</v>
      </c>
    </row>
    <row r="23" spans="1:6" ht="19.5" x14ac:dyDescent="0.25">
      <c r="A23" s="11"/>
      <c r="B23" s="99"/>
      <c r="C23" s="99"/>
      <c r="D23" s="99"/>
      <c r="E23" s="99"/>
    </row>
    <row r="24" spans="1:6" ht="20.25" x14ac:dyDescent="0.3">
      <c r="A24" s="29" t="s">
        <v>151</v>
      </c>
      <c r="B24" s="10" t="s">
        <v>27</v>
      </c>
      <c r="C24" s="10"/>
      <c r="D24" s="10" t="s">
        <v>130</v>
      </c>
      <c r="E24" s="10" t="s">
        <v>23</v>
      </c>
    </row>
    <row r="25" spans="1:6" ht="20.25" hidden="1" x14ac:dyDescent="0.3">
      <c r="A25" s="30" t="s">
        <v>38</v>
      </c>
      <c r="B25" s="20"/>
      <c r="C25" s="20"/>
      <c r="D25" s="20"/>
      <c r="E25" s="31">
        <v>0</v>
      </c>
    </row>
    <row r="26" spans="1:6" ht="21" thickBot="1" x14ac:dyDescent="0.35">
      <c r="A26" s="30"/>
      <c r="B26" s="20"/>
      <c r="C26" s="20"/>
      <c r="D26" s="20">
        <v>862252200</v>
      </c>
      <c r="E26" s="31"/>
    </row>
    <row r="27" spans="1:6" ht="21.75" thickTop="1" thickBot="1" x14ac:dyDescent="0.35">
      <c r="A27" s="32"/>
      <c r="B27" s="33">
        <v>0</v>
      </c>
      <c r="C27" s="33"/>
      <c r="D27" s="33">
        <v>0</v>
      </c>
      <c r="E27" s="33">
        <v>0</v>
      </c>
    </row>
    <row r="28" spans="1:6" ht="21" thickTop="1" x14ac:dyDescent="0.3">
      <c r="A28" s="25" t="s">
        <v>8</v>
      </c>
      <c r="B28" s="7"/>
      <c r="C28" s="7"/>
      <c r="D28" s="7"/>
      <c r="E28" s="34"/>
      <c r="F28" s="87"/>
    </row>
    <row r="29" spans="1:6" ht="20.25" x14ac:dyDescent="0.3">
      <c r="A29" s="73" t="s">
        <v>59</v>
      </c>
      <c r="B29" s="10" t="s">
        <v>138</v>
      </c>
      <c r="C29" s="7"/>
      <c r="D29" s="7"/>
      <c r="E29" s="34"/>
      <c r="F29" s="88"/>
    </row>
    <row r="30" spans="1:6" ht="20.25" x14ac:dyDescent="0.3">
      <c r="A30" s="11" t="s">
        <v>9</v>
      </c>
      <c r="B30" s="104" t="s">
        <v>140</v>
      </c>
      <c r="C30" s="104"/>
      <c r="D30" s="104"/>
      <c r="E30" s="7"/>
    </row>
    <row r="31" spans="1:6" ht="19.5" hidden="1" x14ac:dyDescent="0.25">
      <c r="A31" s="11" t="s">
        <v>34</v>
      </c>
      <c r="B31" s="35" t="e">
        <f>#REF!+#REF!</f>
        <v>#REF!</v>
      </c>
      <c r="C31" s="36"/>
      <c r="D31" s="14"/>
      <c r="E31" s="7"/>
    </row>
    <row r="32" spans="1:6" ht="19.5" x14ac:dyDescent="0.25">
      <c r="A32" s="11" t="s">
        <v>56</v>
      </c>
      <c r="B32" s="37">
        <v>862252200</v>
      </c>
      <c r="C32" s="38"/>
      <c r="D32" s="14"/>
      <c r="E32" s="39"/>
    </row>
    <row r="33" spans="1:5" ht="20.25" x14ac:dyDescent="0.3">
      <c r="A33" s="11" t="s">
        <v>10</v>
      </c>
      <c r="B33" s="40">
        <v>8</v>
      </c>
      <c r="C33" s="40"/>
      <c r="D33" s="7"/>
      <c r="E33" s="10"/>
    </row>
    <row r="34" spans="1:5" ht="19.5" x14ac:dyDescent="0.25">
      <c r="A34" s="11" t="s">
        <v>11</v>
      </c>
      <c r="B34" s="41">
        <v>0.08</v>
      </c>
      <c r="C34" s="41"/>
      <c r="D34" s="7" t="s">
        <v>139</v>
      </c>
      <c r="E34" s="7"/>
    </row>
    <row r="35" spans="1:5" ht="19.5" x14ac:dyDescent="0.25">
      <c r="A35" s="11" t="s">
        <v>57</v>
      </c>
      <c r="B35" s="37">
        <f>-PMT(B34/12,B33*12,B32)</f>
        <v>12189382.787925618</v>
      </c>
      <c r="C35" s="38"/>
      <c r="D35" s="7"/>
      <c r="E35" s="7"/>
    </row>
    <row r="36" spans="1:5" ht="19.5" x14ac:dyDescent="0.25">
      <c r="A36" s="11" t="s">
        <v>128</v>
      </c>
      <c r="B36" s="37">
        <f>B35+E27</f>
        <v>12189382.787925618</v>
      </c>
      <c r="C36" s="38"/>
      <c r="D36" s="7"/>
      <c r="E36" s="7"/>
    </row>
    <row r="37" spans="1:5" ht="20.25" x14ac:dyDescent="0.3">
      <c r="A37" s="29" t="s">
        <v>35</v>
      </c>
      <c r="B37" s="7"/>
      <c r="C37" s="7"/>
      <c r="D37" s="7"/>
      <c r="E37" s="7"/>
    </row>
    <row r="38" spans="1:5" ht="19.5" x14ac:dyDescent="0.25">
      <c r="A38" s="11" t="s">
        <v>12</v>
      </c>
      <c r="B38" s="42">
        <f>B36/E15</f>
        <v>0.1758929695227362</v>
      </c>
      <c r="C38" s="42"/>
      <c r="D38" s="7" t="s">
        <v>13</v>
      </c>
      <c r="E38" s="7"/>
    </row>
    <row r="39" spans="1:5" ht="20.25" x14ac:dyDescent="0.3">
      <c r="A39" s="11" t="s">
        <v>14</v>
      </c>
      <c r="B39" s="43">
        <f>B32/E21</f>
        <v>0.66327092307692304</v>
      </c>
      <c r="C39" s="43"/>
      <c r="D39" s="7" t="s">
        <v>15</v>
      </c>
      <c r="E39" s="44"/>
    </row>
    <row r="40" spans="1:5" ht="20.25" x14ac:dyDescent="0.3">
      <c r="A40" s="11" t="s">
        <v>14</v>
      </c>
      <c r="B40" s="43">
        <f>B32/E22</f>
        <v>0.89352559585492231</v>
      </c>
      <c r="C40" s="43"/>
      <c r="D40" s="7" t="s">
        <v>24</v>
      </c>
      <c r="E40" s="44"/>
    </row>
    <row r="41" spans="1:5" ht="20.25" x14ac:dyDescent="0.3">
      <c r="A41" s="8" t="s">
        <v>16</v>
      </c>
      <c r="B41" s="45" t="s">
        <v>17</v>
      </c>
      <c r="C41" s="45"/>
      <c r="D41" s="7"/>
      <c r="E41" s="7"/>
    </row>
    <row r="42" spans="1:5" ht="20.25" x14ac:dyDescent="0.3">
      <c r="A42" s="29" t="s">
        <v>58</v>
      </c>
      <c r="B42" s="7"/>
      <c r="C42" s="7"/>
      <c r="D42" s="7"/>
      <c r="E42" s="7"/>
    </row>
    <row r="43" spans="1:5" ht="20.25" x14ac:dyDescent="0.3">
      <c r="A43" s="8" t="s">
        <v>18</v>
      </c>
      <c r="B43" s="53">
        <v>0</v>
      </c>
      <c r="C43" s="46"/>
      <c r="D43" s="7" t="s">
        <v>31</v>
      </c>
      <c r="E43" s="46"/>
    </row>
    <row r="44" spans="1:5" ht="20.25" x14ac:dyDescent="0.3">
      <c r="A44" s="8" t="s">
        <v>19</v>
      </c>
      <c r="B44" s="52" t="s">
        <v>52</v>
      </c>
      <c r="C44" s="46"/>
      <c r="D44" s="7" t="s">
        <v>32</v>
      </c>
      <c r="E44" s="46"/>
    </row>
    <row r="45" spans="1:5" ht="20.25" x14ac:dyDescent="0.3">
      <c r="A45" s="29" t="s">
        <v>20</v>
      </c>
      <c r="B45" s="7"/>
      <c r="C45" s="7"/>
      <c r="D45" s="7"/>
      <c r="E45" s="7"/>
    </row>
    <row r="46" spans="1:5" ht="19.5" x14ac:dyDescent="0.25">
      <c r="A46" s="8" t="s">
        <v>152</v>
      </c>
      <c r="B46" s="7"/>
      <c r="C46" s="7"/>
      <c r="D46" s="7"/>
      <c r="E46" s="7"/>
    </row>
    <row r="47" spans="1:5" ht="19.5" x14ac:dyDescent="0.25">
      <c r="A47" s="48" t="s">
        <v>142</v>
      </c>
      <c r="B47" s="48"/>
      <c r="C47" s="48"/>
    </row>
    <row r="48" spans="1:5" customFormat="1" ht="12.75" x14ac:dyDescent="0.2"/>
    <row r="49" spans="1:7" ht="20.25" x14ac:dyDescent="0.3">
      <c r="A49" s="32" t="s">
        <v>126</v>
      </c>
      <c r="B49" s="7"/>
      <c r="C49" s="7"/>
      <c r="D49" s="7"/>
      <c r="E49" s="7"/>
    </row>
    <row r="50" spans="1:7" ht="19.5" x14ac:dyDescent="0.25">
      <c r="A50" s="8" t="s">
        <v>153</v>
      </c>
      <c r="B50" s="7"/>
      <c r="C50" s="7"/>
      <c r="D50" s="7"/>
      <c r="E50" s="7"/>
    </row>
    <row r="51" spans="1:7" ht="19.5" x14ac:dyDescent="0.25">
      <c r="A51" s="8"/>
      <c r="B51" s="7"/>
      <c r="C51" s="7"/>
      <c r="D51" s="7"/>
      <c r="E51" s="7"/>
    </row>
    <row r="52" spans="1:7" ht="20.25" x14ac:dyDescent="0.3">
      <c r="A52" s="32" t="s">
        <v>119</v>
      </c>
      <c r="B52" s="7"/>
      <c r="C52" s="7"/>
      <c r="D52" s="7"/>
      <c r="E52" s="7"/>
    </row>
    <row r="53" spans="1:7" ht="19.5" x14ac:dyDescent="0.25">
      <c r="A53" s="8" t="s">
        <v>154</v>
      </c>
      <c r="B53" s="7"/>
      <c r="C53" s="7"/>
      <c r="D53" s="7"/>
      <c r="E53" s="7"/>
      <c r="F53" s="87"/>
    </row>
    <row r="54" spans="1:7" ht="19.5" x14ac:dyDescent="0.25">
      <c r="A54" s="54"/>
      <c r="B54" s="48"/>
      <c r="C54" s="48"/>
      <c r="D54" s="48"/>
      <c r="E54" s="7"/>
      <c r="F54" s="88"/>
      <c r="G54" s="90"/>
    </row>
    <row r="55" spans="1:7" ht="20.25" x14ac:dyDescent="0.25">
      <c r="A55" s="49" t="s">
        <v>46</v>
      </c>
      <c r="B55" s="48"/>
      <c r="C55" s="48"/>
      <c r="D55" s="48"/>
      <c r="E55" s="7"/>
      <c r="F55" s="88"/>
    </row>
    <row r="56" spans="1:7" ht="19.5" x14ac:dyDescent="0.25">
      <c r="A56" s="50" t="s">
        <v>147</v>
      </c>
      <c r="B56" s="48"/>
      <c r="C56" s="48"/>
      <c r="D56" s="48"/>
      <c r="E56" s="7"/>
      <c r="F56" s="88"/>
    </row>
    <row r="57" spans="1:7" ht="19.5" x14ac:dyDescent="0.25">
      <c r="A57" s="50" t="s">
        <v>155</v>
      </c>
      <c r="B57" s="48"/>
      <c r="C57" s="48"/>
      <c r="D57" s="48"/>
      <c r="E57" s="7"/>
      <c r="F57" s="88"/>
    </row>
    <row r="58" spans="1:7" ht="18" customHeight="1" x14ac:dyDescent="0.3">
      <c r="A58" s="56" t="s">
        <v>60</v>
      </c>
      <c r="B58" s="7"/>
      <c r="C58" s="7"/>
      <c r="D58" s="7"/>
      <c r="E58" s="7"/>
    </row>
    <row r="59" spans="1:7" ht="19.5" x14ac:dyDescent="0.25">
      <c r="A59" s="47" t="s">
        <v>143</v>
      </c>
      <c r="B59" s="7"/>
      <c r="C59" s="7"/>
      <c r="D59" s="7" t="s">
        <v>162</v>
      </c>
      <c r="E59" s="7"/>
    </row>
    <row r="60" spans="1:7" ht="19.5" x14ac:dyDescent="0.25">
      <c r="A60" s="47" t="s">
        <v>144</v>
      </c>
      <c r="B60" s="7"/>
      <c r="C60" s="7"/>
      <c r="D60" s="7"/>
      <c r="E60" s="7"/>
    </row>
    <row r="61" spans="1:7" ht="19.5" x14ac:dyDescent="0.25">
      <c r="A61" s="47" t="s">
        <v>145</v>
      </c>
      <c r="B61" s="7"/>
      <c r="C61" s="7"/>
      <c r="D61" s="7"/>
      <c r="E61" s="7"/>
    </row>
    <row r="62" spans="1:7" customFormat="1" ht="12.75" x14ac:dyDescent="0.2"/>
    <row r="63" spans="1:7" ht="20.25" x14ac:dyDescent="0.3">
      <c r="A63" s="56" t="s">
        <v>146</v>
      </c>
      <c r="B63" s="7"/>
      <c r="C63" s="7"/>
      <c r="D63" s="7"/>
      <c r="E63" s="7"/>
    </row>
    <row r="64" spans="1:7" ht="19.5" x14ac:dyDescent="0.25">
      <c r="A64" s="47" t="s">
        <v>156</v>
      </c>
      <c r="B64" s="7"/>
      <c r="C64" s="7"/>
      <c r="D64" s="7"/>
      <c r="E64" s="7"/>
    </row>
    <row r="65" spans="1:5" ht="19.5" x14ac:dyDescent="0.25">
      <c r="A65" s="47" t="s">
        <v>148</v>
      </c>
      <c r="B65" s="7"/>
      <c r="C65" s="7"/>
      <c r="D65" s="7"/>
      <c r="E65" s="7"/>
    </row>
    <row r="66" spans="1:5" ht="19.5" x14ac:dyDescent="0.25">
      <c r="A66" s="47" t="s">
        <v>161</v>
      </c>
      <c r="B66" s="7"/>
      <c r="C66" s="7"/>
      <c r="D66" s="7"/>
      <c r="E66" s="7"/>
    </row>
    <row r="67" spans="1:5" ht="20.25" x14ac:dyDescent="0.3">
      <c r="A67" s="29" t="s">
        <v>21</v>
      </c>
      <c r="B67" s="7"/>
      <c r="C67" s="7"/>
      <c r="D67" s="7"/>
      <c r="E67" s="7"/>
    </row>
    <row r="68" spans="1:5" ht="19.5" x14ac:dyDescent="0.25">
      <c r="A68" s="8" t="s">
        <v>22</v>
      </c>
      <c r="B68" s="7"/>
      <c r="C68" s="7"/>
      <c r="D68" s="7"/>
      <c r="E68" s="7"/>
    </row>
    <row r="69" spans="1:5" ht="19.5" x14ac:dyDescent="0.25">
      <c r="A69" s="64" t="s">
        <v>160</v>
      </c>
      <c r="B69" s="7"/>
      <c r="C69" s="7"/>
      <c r="D69" s="7"/>
      <c r="E69" s="7"/>
    </row>
    <row r="70" spans="1:5" ht="19.5" x14ac:dyDescent="0.25">
      <c r="A70" s="11" t="s">
        <v>159</v>
      </c>
      <c r="B70" s="7"/>
      <c r="C70" s="7"/>
      <c r="D70" s="7"/>
      <c r="E70" s="7"/>
    </row>
    <row r="71" spans="1:5" ht="19.5" x14ac:dyDescent="0.25">
      <c r="A71" s="11" t="s">
        <v>158</v>
      </c>
      <c r="B71" s="7"/>
      <c r="C71" s="7"/>
      <c r="D71" s="7"/>
      <c r="E71" s="7"/>
    </row>
    <row r="72" spans="1:5" ht="19.5" x14ac:dyDescent="0.25">
      <c r="A72" s="11" t="s">
        <v>157</v>
      </c>
      <c r="B72" s="7"/>
      <c r="C72" s="7"/>
      <c r="D72" s="7"/>
      <c r="E72" s="7"/>
    </row>
    <row r="73" spans="1:5" ht="20.25" x14ac:dyDescent="0.3">
      <c r="A73" s="29" t="s">
        <v>43</v>
      </c>
      <c r="B73" s="7" t="s">
        <v>149</v>
      </c>
      <c r="C73" s="7" t="s">
        <v>26</v>
      </c>
      <c r="D73" s="7" t="s">
        <v>36</v>
      </c>
      <c r="E73" s="48"/>
    </row>
    <row r="74" spans="1:5" ht="20.25" x14ac:dyDescent="0.3">
      <c r="A74" s="29"/>
      <c r="B74" s="7"/>
      <c r="C74" s="7"/>
      <c r="D74" s="7"/>
      <c r="E74" s="48"/>
    </row>
    <row r="75" spans="1:5" ht="20.25" x14ac:dyDescent="0.3">
      <c r="A75" s="29" t="s">
        <v>47</v>
      </c>
      <c r="B75" s="7" t="s">
        <v>150</v>
      </c>
      <c r="C75" s="7" t="s">
        <v>51</v>
      </c>
      <c r="D75" s="7" t="s">
        <v>37</v>
      </c>
      <c r="E75" s="48"/>
    </row>
    <row r="76" spans="1:5" ht="19.5" x14ac:dyDescent="0.25">
      <c r="A76" s="51"/>
      <c r="B76" s="7"/>
      <c r="C76" s="7"/>
      <c r="D76" s="7"/>
      <c r="E76" s="48"/>
    </row>
    <row r="77" spans="1:5" ht="20.25" x14ac:dyDescent="0.3">
      <c r="A77" s="29" t="s">
        <v>25</v>
      </c>
      <c r="B77" s="7" t="s">
        <v>48</v>
      </c>
      <c r="C77" s="7" t="s">
        <v>26</v>
      </c>
      <c r="D77" s="7" t="s">
        <v>37</v>
      </c>
      <c r="E77" s="48"/>
    </row>
    <row r="78" spans="1:5" ht="20.25" x14ac:dyDescent="0.3">
      <c r="A78" s="29"/>
      <c r="B78" s="7"/>
      <c r="C78" s="7"/>
      <c r="D78" s="7"/>
      <c r="E78" s="48"/>
    </row>
    <row r="79" spans="1:5" ht="20.25" x14ac:dyDescent="0.3">
      <c r="A79" s="29" t="s">
        <v>25</v>
      </c>
      <c r="B79" s="7" t="s">
        <v>50</v>
      </c>
      <c r="C79" s="7" t="s">
        <v>51</v>
      </c>
      <c r="D79" s="7" t="s">
        <v>37</v>
      </c>
      <c r="E79" s="48"/>
    </row>
    <row r="80" spans="1:5" ht="20.25" x14ac:dyDescent="0.3">
      <c r="A80" s="29"/>
      <c r="B80" s="7"/>
      <c r="C80" s="7"/>
      <c r="D80" s="7"/>
      <c r="E80" s="48"/>
    </row>
    <row r="81" spans="1:5" ht="20.25" x14ac:dyDescent="0.3">
      <c r="A81" s="29" t="s">
        <v>41</v>
      </c>
      <c r="B81" s="7" t="s">
        <v>49</v>
      </c>
      <c r="C81" s="7" t="s">
        <v>26</v>
      </c>
      <c r="D81" s="7" t="s">
        <v>37</v>
      </c>
      <c r="E81" s="48"/>
    </row>
    <row r="82" spans="1:5" x14ac:dyDescent="0.25">
      <c r="A82" s="4"/>
      <c r="B82" s="4"/>
      <c r="C82" s="4"/>
      <c r="D82" s="4"/>
      <c r="E82" s="4"/>
    </row>
    <row r="83" spans="1:5" x14ac:dyDescent="0.25">
      <c r="A83" s="4"/>
      <c r="B83" s="4"/>
      <c r="C83" s="4"/>
      <c r="D83" s="4"/>
      <c r="E83" s="4"/>
    </row>
    <row r="84" spans="1:5" s="101" customFormat="1" ht="12.75" x14ac:dyDescent="0.2">
      <c r="A84" s="100" t="s">
        <v>118</v>
      </c>
    </row>
  </sheetData>
  <mergeCells count="4">
    <mergeCell ref="A84:XFD84"/>
    <mergeCell ref="B1:D1"/>
    <mergeCell ref="B2:D2"/>
    <mergeCell ref="B30:D30"/>
  </mergeCells>
  <phoneticPr fontId="2" type="noConversion"/>
  <pageMargins left="0" right="0" top="0" bottom="0" header="0.41" footer="0.23"/>
  <pageSetup paperSize="9" scale="46" fitToHeight="0" orientation="portrait" r:id="rId1"/>
  <headerFooter alignWithMargins="0"/>
  <rowBreaks count="1" manualBreakCount="1">
    <brk id="8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4" workbookViewId="0">
      <selection activeCell="E32" sqref="E32"/>
    </sheetView>
  </sheetViews>
  <sheetFormatPr defaultRowHeight="12.75" x14ac:dyDescent="0.2"/>
  <cols>
    <col min="1" max="1" width="20.85546875" bestFit="1" customWidth="1"/>
    <col min="2" max="2" width="22.28515625" bestFit="1" customWidth="1"/>
    <col min="3" max="3" width="13.5703125" bestFit="1" customWidth="1"/>
    <col min="6" max="6" width="10.28515625" bestFit="1" customWidth="1"/>
  </cols>
  <sheetData>
    <row r="1" spans="1:3" ht="25.5" x14ac:dyDescent="0.2">
      <c r="A1" s="58" t="s">
        <v>61</v>
      </c>
      <c r="B1" s="58" t="s">
        <v>62</v>
      </c>
      <c r="C1" s="58" t="s">
        <v>63</v>
      </c>
    </row>
    <row r="2" spans="1:3" ht="13.5" x14ac:dyDescent="0.25">
      <c r="A2" s="59" t="s">
        <v>88</v>
      </c>
      <c r="B2" s="60">
        <v>300000</v>
      </c>
      <c r="C2" s="57" t="s">
        <v>89</v>
      </c>
    </row>
    <row r="3" spans="1:3" ht="13.5" x14ac:dyDescent="0.25">
      <c r="A3" s="59" t="s">
        <v>90</v>
      </c>
      <c r="B3" s="60">
        <v>300000</v>
      </c>
      <c r="C3" s="57" t="s">
        <v>89</v>
      </c>
    </row>
    <row r="4" spans="1:3" ht="13.5" x14ac:dyDescent="0.25">
      <c r="A4" s="59" t="s">
        <v>91</v>
      </c>
      <c r="B4" s="60">
        <v>300000</v>
      </c>
      <c r="C4" s="57" t="s">
        <v>89</v>
      </c>
    </row>
    <row r="5" spans="1:3" ht="13.5" x14ac:dyDescent="0.25">
      <c r="A5" s="59" t="s">
        <v>92</v>
      </c>
      <c r="B5" s="60">
        <v>300000</v>
      </c>
      <c r="C5" s="57" t="s">
        <v>89</v>
      </c>
    </row>
    <row r="6" spans="1:3" ht="13.5" x14ac:dyDescent="0.25">
      <c r="A6" s="59" t="s">
        <v>93</v>
      </c>
      <c r="B6" s="60">
        <v>300000</v>
      </c>
      <c r="C6" s="57" t="s">
        <v>89</v>
      </c>
    </row>
    <row r="7" spans="1:3" ht="13.5" x14ac:dyDescent="0.25">
      <c r="A7" s="59" t="s">
        <v>94</v>
      </c>
      <c r="B7" s="60">
        <v>300000</v>
      </c>
      <c r="C7" s="57" t="s">
        <v>89</v>
      </c>
    </row>
    <row r="8" spans="1:3" ht="13.5" x14ac:dyDescent="0.25">
      <c r="A8" s="59" t="s">
        <v>95</v>
      </c>
      <c r="B8" s="60">
        <v>300000</v>
      </c>
      <c r="C8" s="57" t="s">
        <v>89</v>
      </c>
    </row>
    <row r="9" spans="1:3" ht="13.5" x14ac:dyDescent="0.25">
      <c r="A9" s="59" t="s">
        <v>96</v>
      </c>
      <c r="B9" s="60">
        <v>300000</v>
      </c>
      <c r="C9" s="57" t="s">
        <v>89</v>
      </c>
    </row>
    <row r="10" spans="1:3" ht="13.5" x14ac:dyDescent="0.25">
      <c r="A10" s="59" t="s">
        <v>97</v>
      </c>
      <c r="B10" s="60">
        <v>300000</v>
      </c>
      <c r="C10" s="57" t="s">
        <v>89</v>
      </c>
    </row>
    <row r="11" spans="1:3" x14ac:dyDescent="0.2">
      <c r="A11" s="58" t="s">
        <v>70</v>
      </c>
      <c r="B11" s="91">
        <f>SUM(B2:B10)</f>
        <v>2700000</v>
      </c>
      <c r="C11" s="83"/>
    </row>
    <row r="12" spans="1:3" ht="13.5" x14ac:dyDescent="0.25">
      <c r="A12" s="59" t="s">
        <v>98</v>
      </c>
      <c r="B12" s="60">
        <v>1500000</v>
      </c>
      <c r="C12" s="57" t="s">
        <v>89</v>
      </c>
    </row>
    <row r="13" spans="1:3" ht="13.5" x14ac:dyDescent="0.25">
      <c r="A13" s="59" t="s">
        <v>99</v>
      </c>
      <c r="B13" s="60">
        <v>1500000</v>
      </c>
      <c r="C13" s="57" t="s">
        <v>64</v>
      </c>
    </row>
    <row r="14" spans="1:3" ht="13.5" x14ac:dyDescent="0.25">
      <c r="A14" s="59" t="s">
        <v>100</v>
      </c>
      <c r="B14" s="60">
        <v>1500000</v>
      </c>
      <c r="C14" s="57" t="s">
        <v>64</v>
      </c>
    </row>
    <row r="15" spans="1:3" ht="13.5" x14ac:dyDescent="0.25">
      <c r="A15" s="59" t="s">
        <v>101</v>
      </c>
      <c r="B15" s="60">
        <v>1500000</v>
      </c>
      <c r="C15" s="57" t="s">
        <v>64</v>
      </c>
    </row>
    <row r="16" spans="1:3" ht="13.5" x14ac:dyDescent="0.25">
      <c r="A16" s="59" t="s">
        <v>102</v>
      </c>
      <c r="B16" s="60">
        <v>1500000</v>
      </c>
      <c r="C16" s="57" t="s">
        <v>64</v>
      </c>
    </row>
    <row r="17" spans="1:6" ht="13.5" x14ac:dyDescent="0.25">
      <c r="A17" s="59" t="s">
        <v>103</v>
      </c>
      <c r="B17" s="60">
        <v>1500000</v>
      </c>
      <c r="C17" s="57" t="s">
        <v>64</v>
      </c>
    </row>
    <row r="18" spans="1:6" ht="13.5" x14ac:dyDescent="0.25">
      <c r="A18" s="59" t="s">
        <v>104</v>
      </c>
      <c r="B18" s="60">
        <v>1500000</v>
      </c>
      <c r="C18" s="57" t="s">
        <v>64</v>
      </c>
    </row>
    <row r="19" spans="1:6" ht="13.5" x14ac:dyDescent="0.25">
      <c r="A19" s="59" t="s">
        <v>105</v>
      </c>
      <c r="B19" s="60">
        <v>1500000</v>
      </c>
      <c r="C19" s="57" t="s">
        <v>64</v>
      </c>
    </row>
    <row r="20" spans="1:6" x14ac:dyDescent="0.2">
      <c r="A20" s="61" t="s">
        <v>121</v>
      </c>
      <c r="B20" s="62">
        <f>SUM(B12:B19)</f>
        <v>12000000</v>
      </c>
      <c r="C20" s="63"/>
    </row>
    <row r="21" spans="1:6" ht="13.5" x14ac:dyDescent="0.25">
      <c r="A21" s="59" t="s">
        <v>106</v>
      </c>
      <c r="B21" s="60">
        <v>1200000</v>
      </c>
      <c r="C21" s="57" t="s">
        <v>64</v>
      </c>
    </row>
    <row r="22" spans="1:6" ht="27" x14ac:dyDescent="0.25">
      <c r="A22" s="59" t="s">
        <v>107</v>
      </c>
      <c r="B22" s="60">
        <v>1200000</v>
      </c>
      <c r="C22" s="57" t="s">
        <v>64</v>
      </c>
    </row>
    <row r="23" spans="1:6" ht="13.5" x14ac:dyDescent="0.25">
      <c r="A23" s="59" t="s">
        <v>108</v>
      </c>
      <c r="B23" s="60">
        <v>1500000</v>
      </c>
      <c r="C23" s="57" t="s">
        <v>64</v>
      </c>
    </row>
    <row r="24" spans="1:6" ht="13.5" x14ac:dyDescent="0.25">
      <c r="A24" s="59" t="s">
        <v>109</v>
      </c>
      <c r="B24" s="60">
        <v>1200000</v>
      </c>
      <c r="C24" s="57" t="s">
        <v>64</v>
      </c>
    </row>
    <row r="25" spans="1:6" ht="13.5" x14ac:dyDescent="0.25">
      <c r="A25" s="59" t="s">
        <v>110</v>
      </c>
      <c r="B25" s="60">
        <v>1500000</v>
      </c>
      <c r="C25" s="57" t="s">
        <v>64</v>
      </c>
    </row>
    <row r="26" spans="1:6" x14ac:dyDescent="0.2">
      <c r="A26" s="58" t="s">
        <v>70</v>
      </c>
      <c r="B26" s="91">
        <f>SUM(B21:B25)</f>
        <v>6600000</v>
      </c>
      <c r="C26" s="83"/>
    </row>
    <row r="27" spans="1:6" ht="13.5" x14ac:dyDescent="0.25">
      <c r="A27" s="59" t="s">
        <v>111</v>
      </c>
      <c r="B27" s="60">
        <v>800000</v>
      </c>
      <c r="C27" s="57" t="s">
        <v>64</v>
      </c>
    </row>
    <row r="28" spans="1:6" ht="13.5" x14ac:dyDescent="0.25">
      <c r="A28" s="59" t="s">
        <v>112</v>
      </c>
      <c r="B28" s="60">
        <v>1200000</v>
      </c>
      <c r="C28" s="57" t="s">
        <v>64</v>
      </c>
    </row>
    <row r="29" spans="1:6" ht="13.5" x14ac:dyDescent="0.25">
      <c r="A29" s="59" t="s">
        <v>113</v>
      </c>
      <c r="B29" s="60">
        <v>1000000</v>
      </c>
      <c r="C29" s="57" t="s">
        <v>64</v>
      </c>
    </row>
    <row r="30" spans="1:6" ht="13.5" x14ac:dyDescent="0.25">
      <c r="A30" s="59" t="s">
        <v>114</v>
      </c>
      <c r="B30" s="60">
        <v>1200000</v>
      </c>
      <c r="C30" s="57" t="s">
        <v>64</v>
      </c>
    </row>
    <row r="31" spans="1:6" ht="13.5" x14ac:dyDescent="0.25">
      <c r="A31" s="59" t="s">
        <v>115</v>
      </c>
      <c r="B31" s="60">
        <v>1200000</v>
      </c>
      <c r="C31" s="57" t="s">
        <v>64</v>
      </c>
    </row>
    <row r="32" spans="1:6" x14ac:dyDescent="0.2">
      <c r="A32" s="92" t="s">
        <v>70</v>
      </c>
      <c r="B32" s="93">
        <f>SUM(B27:B31)</f>
        <v>5400000</v>
      </c>
      <c r="C32" s="94"/>
      <c r="F32" s="66"/>
    </row>
    <row r="33" spans="1:2" ht="13.5" x14ac:dyDescent="0.25">
      <c r="A33" s="67" t="s">
        <v>73</v>
      </c>
      <c r="B33" s="66">
        <f>B32+B20+B11+B26</f>
        <v>26700000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33" sqref="D33"/>
    </sheetView>
  </sheetViews>
  <sheetFormatPr defaultRowHeight="12.75" x14ac:dyDescent="0.2"/>
  <cols>
    <col min="1" max="1" width="10.140625" bestFit="1" customWidth="1"/>
    <col min="2" max="2" width="15.42578125" bestFit="1" customWidth="1"/>
    <col min="3" max="3" width="19" bestFit="1" customWidth="1"/>
    <col min="4" max="4" width="12.85546875" bestFit="1" customWidth="1"/>
    <col min="5" max="5" width="15.28515625" bestFit="1" customWidth="1"/>
  </cols>
  <sheetData>
    <row r="1" spans="1:5" x14ac:dyDescent="0.2">
      <c r="A1" s="63" t="s">
        <v>68</v>
      </c>
      <c r="B1" s="63" t="s">
        <v>71</v>
      </c>
      <c r="C1" s="71" t="s">
        <v>72</v>
      </c>
      <c r="D1" s="63"/>
      <c r="E1" s="63" t="s">
        <v>74</v>
      </c>
    </row>
    <row r="2" spans="1:5" x14ac:dyDescent="0.2">
      <c r="A2" s="68">
        <v>1</v>
      </c>
      <c r="B2" s="68">
        <v>3</v>
      </c>
      <c r="C2" s="69">
        <v>500000</v>
      </c>
      <c r="D2" s="70">
        <f>B2*C2</f>
        <v>1500000</v>
      </c>
      <c r="E2" s="72" t="s">
        <v>75</v>
      </c>
    </row>
    <row r="3" spans="1:5" x14ac:dyDescent="0.2">
      <c r="A3" s="68">
        <v>2</v>
      </c>
      <c r="B3" s="68">
        <v>3</v>
      </c>
      <c r="C3" s="69">
        <v>400000</v>
      </c>
      <c r="D3" s="70">
        <f>B3*C3</f>
        <v>1200000</v>
      </c>
      <c r="E3" s="72" t="s">
        <v>75</v>
      </c>
    </row>
    <row r="4" spans="1:5" x14ac:dyDescent="0.2">
      <c r="A4" s="68">
        <v>3</v>
      </c>
      <c r="B4" s="68">
        <v>2</v>
      </c>
      <c r="C4" s="69">
        <v>350000</v>
      </c>
      <c r="D4" s="70">
        <f>B4*C4</f>
        <v>700000</v>
      </c>
      <c r="E4" s="72" t="s">
        <v>75</v>
      </c>
    </row>
    <row r="5" spans="1:5" x14ac:dyDescent="0.2">
      <c r="A5" s="68">
        <v>4</v>
      </c>
      <c r="B5" s="68">
        <v>1</v>
      </c>
      <c r="C5" s="69">
        <v>300000</v>
      </c>
      <c r="D5" s="70">
        <f>B5*C5</f>
        <v>300000</v>
      </c>
      <c r="E5" s="72" t="s">
        <v>75</v>
      </c>
    </row>
    <row r="6" spans="1:5" x14ac:dyDescent="0.2">
      <c r="A6" s="63" t="s">
        <v>70</v>
      </c>
      <c r="B6" s="63"/>
      <c r="C6" s="71"/>
      <c r="D6" s="62">
        <f>SUM(D2:D5)</f>
        <v>3700000</v>
      </c>
      <c r="E6" s="68"/>
    </row>
    <row r="7" spans="1:5" x14ac:dyDescent="0.2">
      <c r="A7" s="63" t="s">
        <v>69</v>
      </c>
      <c r="B7" s="68"/>
      <c r="C7" s="69"/>
      <c r="D7" s="68"/>
      <c r="E7" s="68"/>
    </row>
    <row r="8" spans="1:5" x14ac:dyDescent="0.2">
      <c r="A8" s="68">
        <v>1</v>
      </c>
      <c r="B8" s="68">
        <v>10</v>
      </c>
      <c r="C8" s="69">
        <v>350000</v>
      </c>
      <c r="D8" s="70">
        <f t="shared" ref="D8:D13" si="0">B8*C8</f>
        <v>3500000</v>
      </c>
      <c r="E8" s="72" t="str">
        <f>E5</f>
        <v>Occupied</v>
      </c>
    </row>
    <row r="9" spans="1:5" x14ac:dyDescent="0.2">
      <c r="A9" s="68">
        <v>2</v>
      </c>
      <c r="B9" s="68">
        <v>4</v>
      </c>
      <c r="C9" s="69">
        <v>600000</v>
      </c>
      <c r="D9" s="70">
        <f t="shared" si="0"/>
        <v>2400000</v>
      </c>
      <c r="E9" s="72" t="str">
        <f>E8</f>
        <v>Occupied</v>
      </c>
    </row>
    <row r="10" spans="1:5" x14ac:dyDescent="0.2">
      <c r="A10" s="68">
        <v>3</v>
      </c>
      <c r="B10" s="68">
        <v>4</v>
      </c>
      <c r="C10" s="69">
        <v>450000</v>
      </c>
      <c r="D10" s="70">
        <f t="shared" si="0"/>
        <v>1800000</v>
      </c>
      <c r="E10" s="72" t="str">
        <f>E9</f>
        <v>Occupied</v>
      </c>
    </row>
    <row r="11" spans="1:5" x14ac:dyDescent="0.2">
      <c r="A11" s="68">
        <v>4</v>
      </c>
      <c r="B11" s="68">
        <v>7</v>
      </c>
      <c r="C11" s="69">
        <v>300000</v>
      </c>
      <c r="D11" s="70">
        <f t="shared" si="0"/>
        <v>2100000</v>
      </c>
      <c r="E11" s="72" t="str">
        <f>E8</f>
        <v>Occupied</v>
      </c>
    </row>
    <row r="12" spans="1:5" x14ac:dyDescent="0.2">
      <c r="A12" s="68">
        <v>5</v>
      </c>
      <c r="B12" s="68">
        <v>5</v>
      </c>
      <c r="C12" s="69">
        <v>300000</v>
      </c>
      <c r="D12" s="70">
        <f t="shared" si="0"/>
        <v>1500000</v>
      </c>
      <c r="E12" s="72" t="str">
        <f>E9</f>
        <v>Occupied</v>
      </c>
    </row>
    <row r="13" spans="1:5" x14ac:dyDescent="0.2">
      <c r="A13" s="68">
        <v>6</v>
      </c>
      <c r="B13" s="68">
        <v>4</v>
      </c>
      <c r="C13" s="69">
        <v>450000</v>
      </c>
      <c r="D13" s="70">
        <f t="shared" si="0"/>
        <v>1800000</v>
      </c>
      <c r="E13" s="72" t="str">
        <f>E10</f>
        <v>Occupied</v>
      </c>
    </row>
    <row r="14" spans="1:5" x14ac:dyDescent="0.2">
      <c r="A14" s="63" t="s">
        <v>70</v>
      </c>
      <c r="B14" s="63"/>
      <c r="C14" s="71"/>
      <c r="D14" s="62">
        <f>SUM(D8:D13)</f>
        <v>13100000</v>
      </c>
      <c r="E14" s="68"/>
    </row>
    <row r="15" spans="1:5" x14ac:dyDescent="0.2">
      <c r="A15" s="63" t="s">
        <v>40</v>
      </c>
      <c r="B15" s="63"/>
      <c r="C15" s="63"/>
      <c r="D15" s="62">
        <f>D6+D14</f>
        <v>16800000</v>
      </c>
      <c r="E15" s="68"/>
    </row>
    <row r="19" spans="3:4" x14ac:dyDescent="0.2">
      <c r="D19" s="66"/>
    </row>
    <row r="32" spans="3:4" x14ac:dyDescent="0.2">
      <c r="C32">
        <v>284050820</v>
      </c>
    </row>
    <row r="33" spans="3:4" x14ac:dyDescent="0.2">
      <c r="C33" s="85">
        <f>C32/52</f>
        <v>5462515.769230769</v>
      </c>
      <c r="D33" s="86">
        <f>C33/3</f>
        <v>1820838.5897435897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I21" sqref="I21"/>
    </sheetView>
  </sheetViews>
  <sheetFormatPr defaultRowHeight="12.75" x14ac:dyDescent="0.2"/>
  <cols>
    <col min="1" max="1" width="36.42578125" bestFit="1" customWidth="1"/>
    <col min="2" max="2" width="15" bestFit="1" customWidth="1"/>
    <col min="3" max="4" width="13.85546875" bestFit="1" customWidth="1"/>
    <col min="7" max="7" width="16.5703125" style="96" bestFit="1" customWidth="1"/>
    <col min="8" max="8" width="15" style="96" bestFit="1" customWidth="1"/>
    <col min="9" max="9" width="15" bestFit="1" customWidth="1"/>
  </cols>
  <sheetData>
    <row r="1" spans="1:4" ht="13.5" x14ac:dyDescent="0.2">
      <c r="A1" s="78"/>
      <c r="B1" s="79">
        <v>2016</v>
      </c>
      <c r="C1" s="79">
        <v>2017</v>
      </c>
      <c r="D1" s="79">
        <v>2018</v>
      </c>
    </row>
    <row r="2" spans="1:4" ht="13.5" x14ac:dyDescent="0.2">
      <c r="A2" s="78" t="s">
        <v>77</v>
      </c>
      <c r="B2" s="78"/>
      <c r="C2" s="78"/>
      <c r="D2" s="78"/>
    </row>
    <row r="3" spans="1:4" ht="13.5" x14ac:dyDescent="0.2">
      <c r="A3" s="78" t="s">
        <v>82</v>
      </c>
      <c r="B3" s="80">
        <v>2498410440</v>
      </c>
      <c r="C3" s="80">
        <v>3022830100</v>
      </c>
      <c r="D3" s="80">
        <v>3578410440</v>
      </c>
    </row>
    <row r="4" spans="1:4" ht="13.5" x14ac:dyDescent="0.2">
      <c r="A4" s="81" t="s">
        <v>78</v>
      </c>
      <c r="B4" s="80">
        <v>2498410440</v>
      </c>
      <c r="C4" s="80">
        <v>3022830100</v>
      </c>
      <c r="D4" s="80">
        <v>3578410440</v>
      </c>
    </row>
    <row r="5" spans="1:4" ht="13.5" x14ac:dyDescent="0.2">
      <c r="A5" s="78" t="s">
        <v>79</v>
      </c>
      <c r="B5" s="80">
        <v>2298672600</v>
      </c>
      <c r="C5" s="80">
        <v>2743751200</v>
      </c>
      <c r="D5" s="80">
        <v>3265502400</v>
      </c>
    </row>
    <row r="6" spans="1:4" x14ac:dyDescent="0.2">
      <c r="A6" s="81" t="s">
        <v>80</v>
      </c>
      <c r="B6" s="82">
        <f>B4-B5</f>
        <v>199737840</v>
      </c>
      <c r="C6" s="82">
        <f>C4-C5</f>
        <v>279078900</v>
      </c>
      <c r="D6" s="82">
        <f>D4-D5</f>
        <v>312908040</v>
      </c>
    </row>
    <row r="7" spans="1:4" x14ac:dyDescent="0.2">
      <c r="A7" s="81" t="s">
        <v>116</v>
      </c>
      <c r="B7" s="82">
        <f>262054200+128050240</f>
        <v>390104440</v>
      </c>
      <c r="C7" s="82">
        <f>284078900+130050400</f>
        <v>414129300</v>
      </c>
      <c r="D7" s="82">
        <f>350502400+155050230</f>
        <v>505552630</v>
      </c>
    </row>
    <row r="8" spans="1:4" x14ac:dyDescent="0.2">
      <c r="A8" s="81" t="s">
        <v>117</v>
      </c>
      <c r="B8" s="82">
        <f>B6+B7</f>
        <v>589842280</v>
      </c>
      <c r="C8" s="82">
        <f>C6+C7</f>
        <v>693208200</v>
      </c>
      <c r="D8" s="82">
        <f>D6+D7</f>
        <v>818460670</v>
      </c>
    </row>
    <row r="9" spans="1:4" ht="13.5" x14ac:dyDescent="0.2">
      <c r="A9" s="78" t="s">
        <v>81</v>
      </c>
      <c r="B9" s="80">
        <v>62481510</v>
      </c>
      <c r="C9" s="80">
        <v>88043340</v>
      </c>
      <c r="D9" s="80">
        <v>108828898</v>
      </c>
    </row>
    <row r="10" spans="1:4" ht="13.5" x14ac:dyDescent="0.2">
      <c r="A10" s="78" t="s">
        <v>83</v>
      </c>
      <c r="B10" s="80">
        <v>164680870</v>
      </c>
      <c r="C10" s="80">
        <v>129748100</v>
      </c>
      <c r="D10" s="80">
        <v>102679336</v>
      </c>
    </row>
    <row r="11" spans="1:4" ht="13.5" x14ac:dyDescent="0.25">
      <c r="A11" s="57" t="s">
        <v>84</v>
      </c>
      <c r="B11" s="57">
        <v>39894789</v>
      </c>
      <c r="C11" s="57">
        <v>52292755</v>
      </c>
      <c r="D11" s="57">
        <v>66828898</v>
      </c>
    </row>
    <row r="12" spans="1:4" x14ac:dyDescent="0.2">
      <c r="A12" s="83" t="s">
        <v>85</v>
      </c>
      <c r="B12" s="84">
        <f>B8-B9-B10-B11</f>
        <v>322785111</v>
      </c>
      <c r="C12" s="84">
        <f>C8-C9-C10-C11</f>
        <v>423124005</v>
      </c>
      <c r="D12" s="84">
        <f>D8-D9-D10-D11</f>
        <v>540123538</v>
      </c>
    </row>
    <row r="13" spans="1:4" ht="15" x14ac:dyDescent="0.25">
      <c r="A13" s="74"/>
      <c r="B13" s="75"/>
      <c r="C13" s="75"/>
      <c r="D13" s="75"/>
    </row>
    <row r="14" spans="1:4" ht="27" x14ac:dyDescent="0.25">
      <c r="A14" s="76" t="s">
        <v>86</v>
      </c>
      <c r="B14" s="60">
        <f>(B12+C12+D12)/3</f>
        <v>428677551.33333331</v>
      </c>
    </row>
    <row r="15" spans="1:4" ht="13.5" x14ac:dyDescent="0.25">
      <c r="A15" s="77" t="s">
        <v>87</v>
      </c>
      <c r="B15" s="60">
        <f>B14/12</f>
        <v>35723129.277777776</v>
      </c>
    </row>
    <row r="17" spans="1:9" x14ac:dyDescent="0.2">
      <c r="B17" s="66"/>
    </row>
    <row r="18" spans="1:9" x14ac:dyDescent="0.2">
      <c r="G18" s="96">
        <v>450000</v>
      </c>
    </row>
    <row r="19" spans="1:9" x14ac:dyDescent="0.2">
      <c r="G19" s="96">
        <v>3750</v>
      </c>
    </row>
    <row r="20" spans="1:9" x14ac:dyDescent="0.2">
      <c r="G20" s="96">
        <f>G18*G19</f>
        <v>1687500000</v>
      </c>
      <c r="H20" s="96">
        <v>850000000</v>
      </c>
      <c r="I20" s="86">
        <f>G20-H20</f>
        <v>837500000</v>
      </c>
    </row>
    <row r="21" spans="1:9" x14ac:dyDescent="0.2">
      <c r="B21" s="85">
        <f>855283224/12</f>
        <v>71273602</v>
      </c>
    </row>
    <row r="23" spans="1:9" x14ac:dyDescent="0.2">
      <c r="A23">
        <v>71273602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dfcubank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sserubiri</dc:creator>
  <cp:lastModifiedBy>hp</cp:lastModifiedBy>
  <cp:lastPrinted>2018-11-07T11:17:31Z</cp:lastPrinted>
  <dcterms:created xsi:type="dcterms:W3CDTF">2008-10-28T04:54:05Z</dcterms:created>
  <dcterms:modified xsi:type="dcterms:W3CDTF">2019-07-24T14:05:08Z</dcterms:modified>
</cp:coreProperties>
</file>